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/>
  <mc:AlternateContent xmlns:mc="http://schemas.openxmlformats.org/markup-compatibility/2006">
    <mc:Choice Requires="x15">
      <x15ac:absPath xmlns:x15ac="http://schemas.microsoft.com/office/spreadsheetml/2010/11/ac" url="E:\万民干部下乡\01-村庄图件\刀董PSD\刀董-永布拢\"/>
    </mc:Choice>
  </mc:AlternateContent>
  <xr:revisionPtr revIDLastSave="0" documentId="13_ncr:1_{C0C6782C-B20A-4646-8208-875D663D9DED}" xr6:coauthVersionLast="43" xr6:coauthVersionMax="43" xr10:uidLastSave="{00000000-0000-0000-0000-000000000000}"/>
  <bookViews>
    <workbookView xWindow="28380" yWindow="375" windowWidth="21600" windowHeight="1138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7" i="1" l="1"/>
  <c r="D26" i="1"/>
  <c r="D24" i="1"/>
  <c r="D23" i="1"/>
  <c r="D21" i="1"/>
  <c r="E19" i="1"/>
  <c r="D16" i="1"/>
  <c r="E17" i="1" l="1"/>
  <c r="E16" i="1"/>
  <c r="D10" i="1" l="1"/>
  <c r="H24" i="1" l="1"/>
  <c r="J7" i="1" l="1"/>
  <c r="D7" i="1" s="1"/>
  <c r="E7" i="1" s="1"/>
  <c r="H27" i="1" l="1"/>
  <c r="K29" i="1"/>
  <c r="E24" i="1"/>
  <c r="D12" i="1"/>
  <c r="E26" i="1" l="1"/>
  <c r="E8" i="1" l="1"/>
  <c r="E23" i="1" l="1"/>
  <c r="D22" i="1" l="1"/>
  <c r="E22" i="1"/>
  <c r="E21" i="1"/>
  <c r="E20" i="1"/>
  <c r="E18" i="1"/>
  <c r="H10" i="1" l="1"/>
  <c r="D11" i="1" l="1"/>
  <c r="H12" i="1" l="1"/>
  <c r="F22" i="1" l="1"/>
  <c r="H28" i="1"/>
  <c r="D28" i="1" s="1"/>
  <c r="J9" i="1"/>
  <c r="D9" i="1" s="1"/>
  <c r="E13" i="1" l="1"/>
  <c r="F10" i="1" l="1"/>
  <c r="E9" i="1"/>
  <c r="E15" i="1"/>
  <c r="E14" i="1"/>
  <c r="E27" i="1" l="1"/>
  <c r="E11" i="1" l="1"/>
  <c r="E12" i="1"/>
  <c r="J6" i="1"/>
  <c r="D6" i="1" s="1"/>
  <c r="D30" i="1" s="1"/>
  <c r="F28" i="1" l="1"/>
  <c r="F30" i="1" s="1"/>
  <c r="E6" i="1" l="1"/>
  <c r="E30" i="1" s="1"/>
</calcChain>
</file>

<file path=xl/sharedStrings.xml><?xml version="1.0" encoding="utf-8"?>
<sst xmlns="http://schemas.openxmlformats.org/spreadsheetml/2006/main" count="99" uniqueCount="56">
  <si>
    <t xml:space="preserve">                                                  建设内容</t>
  </si>
  <si>
    <t>实施年限</t>
  </si>
  <si>
    <t>投资规模（万元）</t>
  </si>
  <si>
    <t>实施主体</t>
  </si>
  <si>
    <t>总计</t>
  </si>
  <si>
    <t>上级</t>
  </si>
  <si>
    <t>群众</t>
  </si>
  <si>
    <t>补助</t>
  </si>
  <si>
    <t>自筹</t>
  </si>
  <si>
    <t>乡村振兴理事会</t>
  </si>
  <si>
    <t>2022-2035</t>
  </si>
  <si>
    <t>民居建设</t>
    <phoneticPr fontId="6" type="noConversion"/>
  </si>
  <si>
    <t>亮化工程</t>
    <phoneticPr fontId="6" type="noConversion"/>
  </si>
  <si>
    <t>环卫设施</t>
    <phoneticPr fontId="6" type="noConversion"/>
  </si>
  <si>
    <t>美化绿化</t>
    <phoneticPr fontId="6" type="noConversion"/>
  </si>
  <si>
    <t>用地规划</t>
    <phoneticPr fontId="6" type="noConversion"/>
  </si>
  <si>
    <t>供水工程</t>
    <phoneticPr fontId="6" type="noConversion"/>
  </si>
  <si>
    <t>2019-2022</t>
  </si>
  <si>
    <t>道路交通</t>
    <phoneticPr fontId="6" type="noConversion"/>
  </si>
  <si>
    <t>面积</t>
    <phoneticPr fontId="6" type="noConversion"/>
  </si>
  <si>
    <t>单价</t>
    <phoneticPr fontId="6" type="noConversion"/>
  </si>
  <si>
    <t>县人民政府</t>
    <phoneticPr fontId="6" type="noConversion"/>
  </si>
  <si>
    <t>2023-2035</t>
  </si>
  <si>
    <t>消防工程</t>
    <phoneticPr fontId="6" type="noConversion"/>
  </si>
  <si>
    <t>排水工程及污水处理设施</t>
    <phoneticPr fontId="6" type="noConversion"/>
  </si>
  <si>
    <t>户数</t>
    <phoneticPr fontId="6" type="noConversion"/>
  </si>
  <si>
    <t>长度</t>
    <phoneticPr fontId="6" type="noConversion"/>
  </si>
  <si>
    <t>宽度</t>
    <phoneticPr fontId="6" type="noConversion"/>
  </si>
  <si>
    <t>公共空间</t>
    <phoneticPr fontId="6" type="noConversion"/>
  </si>
  <si>
    <t>镇（乡）人民政府</t>
  </si>
  <si>
    <t>实施人畜饮水工程1处，新建压力蓄水池150m³，概算投资15万元。</t>
  </si>
  <si>
    <t>实施消防水池建设工程，建设消防水池1座，水池容量为200m³，概算投资为15万元。</t>
  </si>
  <si>
    <t>新建排污支管，总计长150m，直径15cm，投资单价120元/m，概算投资1.8万元</t>
    <phoneticPr fontId="6" type="noConversion"/>
  </si>
  <si>
    <t>新建生态氧化池1座，占地面积30平方米，计划投资30万元（含土地补偿费）。</t>
    <phoneticPr fontId="6" type="noConversion"/>
  </si>
  <si>
    <t>架设100mm供水主管道长2500m，概算投资25万元。</t>
    <phoneticPr fontId="6" type="noConversion"/>
  </si>
  <si>
    <t>沧源佤族自治县勐董镇刀董村永布拢村域规划项目建设统计表</t>
    <phoneticPr fontId="6" type="noConversion"/>
  </si>
  <si>
    <t>1#道路，混凝土硬化，长140m，宽度3.5m，厚度20cm，面积490平方米，投资单价200元/平方米，概算投资9.8万元。</t>
    <phoneticPr fontId="6" type="noConversion"/>
  </si>
  <si>
    <t>入户路，混凝土硬化，长150m，宽度2.5m，厚度20cm，面积375平方米，投资单价150元/平方米，概算投资5.63万元。</t>
    <phoneticPr fontId="6" type="noConversion"/>
  </si>
  <si>
    <t>实施入户支管建设，管长450m，概算投资2.25万元。</t>
    <phoneticPr fontId="6" type="noConversion"/>
  </si>
  <si>
    <t>全村建设排水沟，全长1000m，设计标准管径300mm，每25米设置1个检查井，投资单价360万元/m（含检查井），概算投资36万元</t>
    <phoneticPr fontId="6" type="noConversion"/>
  </si>
  <si>
    <t>实施建设室外消火栓3个，投资单价3000元/个，概算投资0.9万元。</t>
    <phoneticPr fontId="6" type="noConversion"/>
  </si>
  <si>
    <t>实施停车场新建项目，位于村庄北部道路出口面积300㎡，投资单价150元/平方米，概算投资4.5万元</t>
    <phoneticPr fontId="6" type="noConversion"/>
  </si>
  <si>
    <t>实施特色民居建筑新建项目，位于村庄北部，概算投资60万元</t>
    <phoneticPr fontId="6" type="noConversion"/>
  </si>
  <si>
    <t>规划建设3个垃圾箱（分类装卸式），投资单价10000万元/个，估算总投资3万元</t>
    <phoneticPr fontId="6" type="noConversion"/>
  </si>
  <si>
    <t>规划新建2个公厕，投资单价80000元/座，估算总投资16万元</t>
    <phoneticPr fontId="6" type="noConversion"/>
  </si>
  <si>
    <t>规划改建1个公厕，投资单价40000元/座，估算总投资4万元</t>
    <phoneticPr fontId="6" type="noConversion"/>
  </si>
  <si>
    <t>自然村规划安装27盏太阳能路灯</t>
    <phoneticPr fontId="6" type="noConversion"/>
  </si>
  <si>
    <t>实施47户民居房屋外包装，突出佤族风格和文化万元素，投资单价25000元/户，概算总投资117.5万元；</t>
    <phoneticPr fontId="6" type="noConversion"/>
  </si>
  <si>
    <t>规划实施玉米种植区建设项目，实施规模500亩，施用有机肥，投资单价1000元/亩，概算投资50万元</t>
    <phoneticPr fontId="6" type="noConversion"/>
  </si>
  <si>
    <t>规划实施核桃种植区建设项目，实施规模400亩，施用有机肥，投资单价1300元/亩，概算投资52万元</t>
    <phoneticPr fontId="6" type="noConversion"/>
  </si>
  <si>
    <t>规划实施产业路建设项目8公里，投资单价30万元/公里，概算投资240万元</t>
    <phoneticPr fontId="6" type="noConversion"/>
  </si>
  <si>
    <t>实施进村入户主干道绿化工程，以三角梅及本地树种交叉间种方式实施绿化，共需种植350棵，补助1000元/棵，概算投资35万元</t>
    <phoneticPr fontId="6" type="noConversion"/>
  </si>
  <si>
    <t>实施庭院绿化美化工程，每户农户5棵，累计种植235棵，成活1棵补助200元，概算投资4.7万元</t>
    <phoneticPr fontId="6" type="noConversion"/>
  </si>
  <si>
    <t>规划实施养殖小区，集中建设6个，投资200万</t>
    <phoneticPr fontId="6" type="noConversion"/>
  </si>
  <si>
    <t xml:space="preserve"> 划定村庄建设边界，规划村庄集中建设区无预留发展用地。</t>
    <phoneticPr fontId="6" type="noConversion"/>
  </si>
  <si>
    <t>产业发展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</si>
</sst>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"/>
  </numFmts>
  <fonts count="12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2"/>
      <color theme="1"/>
      <name val="黑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</font>
    <font>
      <b/>
      <sz val="12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4" fillId="0" borderId="4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15" xfId="0" applyFont="1" applyFill="1" applyBorder="1" applyAlignment="1">
      <alignment horizontal="justify" vertical="center" wrapText="1"/>
    </xf>
    <xf numFmtId="0" fontId="5" fillId="2" borderId="13" xfId="0" applyFont="1" applyFill="1" applyBorder="1" applyAlignment="1">
      <alignment horizontal="justify" vertical="center" wrapText="1"/>
    </xf>
    <xf numFmtId="0" fontId="5" fillId="2" borderId="14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10" fillId="0" borderId="0" xfId="0" applyFont="1">
      <alignment vertical="center"/>
    </xf>
    <xf numFmtId="0" fontId="8" fillId="3" borderId="6" xfId="0" applyFont="1" applyFill="1" applyBorder="1" applyAlignment="1">
      <alignment horizontal="justify" vertical="center" wrapText="1"/>
    </xf>
    <xf numFmtId="0" fontId="9" fillId="3" borderId="14" xfId="0" applyFont="1" applyFill="1" applyBorder="1" applyAlignment="1">
      <alignment horizontal="center" vertical="center" wrapText="1"/>
    </xf>
    <xf numFmtId="176" fontId="4" fillId="2" borderId="14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justify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7" fillId="4" borderId="0" xfId="0" applyFont="1" applyFill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7" fontId="4" fillId="0" borderId="13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topLeftCell="A22" zoomScaleNormal="100" workbookViewId="0">
      <selection activeCell="D27" sqref="D27:D28"/>
    </sheetView>
  </sheetViews>
  <sheetFormatPr defaultColWidth="9" defaultRowHeight="14.25" x14ac:dyDescent="0.15"/>
  <cols>
    <col min="1" max="1" width="7" style="1" customWidth="1"/>
    <col min="2" max="2" width="44.625" style="9" customWidth="1"/>
    <col min="3" max="3" width="16.5" style="1" customWidth="1"/>
    <col min="4" max="4" width="11.5" style="1" customWidth="1"/>
    <col min="5" max="5" width="13.5" style="1" customWidth="1"/>
    <col min="6" max="6" width="11.5" style="1" customWidth="1"/>
    <col min="7" max="7" width="20.25" style="1" customWidth="1"/>
  </cols>
  <sheetData>
    <row r="1" spans="1:12" ht="27.75" customHeight="1" x14ac:dyDescent="0.15">
      <c r="A1" s="50" t="s">
        <v>35</v>
      </c>
      <c r="B1" s="51"/>
      <c r="C1" s="51"/>
      <c r="D1" s="51"/>
      <c r="E1" s="51"/>
      <c r="F1" s="51"/>
      <c r="G1" s="51"/>
    </row>
    <row r="2" spans="1:12" ht="36.75" customHeight="1" thickBot="1" x14ac:dyDescent="0.2">
      <c r="H2" s="29" t="s">
        <v>25</v>
      </c>
      <c r="I2" s="37">
        <v>47</v>
      </c>
      <c r="J2" s="7"/>
      <c r="K2" s="7"/>
      <c r="L2" s="7"/>
    </row>
    <row r="3" spans="1:12" ht="15" thickBot="1" x14ac:dyDescent="0.2">
      <c r="A3" s="56" t="s">
        <v>0</v>
      </c>
      <c r="B3" s="57"/>
      <c r="C3" s="43" t="s">
        <v>1</v>
      </c>
      <c r="D3" s="52" t="s">
        <v>2</v>
      </c>
      <c r="E3" s="53"/>
      <c r="F3" s="54"/>
      <c r="G3" s="43" t="s">
        <v>3</v>
      </c>
      <c r="L3" s="7"/>
    </row>
    <row r="4" spans="1:12" x14ac:dyDescent="0.15">
      <c r="A4" s="58"/>
      <c r="B4" s="59"/>
      <c r="C4" s="44"/>
      <c r="D4" s="43" t="s">
        <v>4</v>
      </c>
      <c r="E4" s="4" t="s">
        <v>5</v>
      </c>
      <c r="F4" s="4" t="s">
        <v>6</v>
      </c>
      <c r="G4" s="44"/>
      <c r="L4" s="7"/>
    </row>
    <row r="5" spans="1:12" ht="15" thickBot="1" x14ac:dyDescent="0.2">
      <c r="A5" s="60"/>
      <c r="B5" s="61"/>
      <c r="C5" s="55"/>
      <c r="D5" s="55"/>
      <c r="E5" s="5" t="s">
        <v>7</v>
      </c>
      <c r="F5" s="5" t="s">
        <v>8</v>
      </c>
      <c r="G5" s="55"/>
      <c r="H5" s="7" t="s">
        <v>26</v>
      </c>
      <c r="I5" s="7" t="s">
        <v>27</v>
      </c>
      <c r="J5" s="7" t="s">
        <v>19</v>
      </c>
      <c r="K5" s="7" t="s">
        <v>20</v>
      </c>
      <c r="L5" s="7"/>
    </row>
    <row r="6" spans="1:12" ht="43.5" thickBot="1" x14ac:dyDescent="0.2">
      <c r="A6" s="38" t="s">
        <v>18</v>
      </c>
      <c r="B6" s="12" t="s">
        <v>36</v>
      </c>
      <c r="C6" s="13" t="s">
        <v>22</v>
      </c>
      <c r="D6" s="23">
        <f>J6*K6/10000</f>
        <v>9.8000000000000007</v>
      </c>
      <c r="E6" s="23">
        <f t="shared" ref="E6:E9" si="0">D6</f>
        <v>9.8000000000000007</v>
      </c>
      <c r="F6" s="13"/>
      <c r="G6" s="13" t="s">
        <v>29</v>
      </c>
      <c r="H6" s="7">
        <v>140</v>
      </c>
      <c r="I6" s="7">
        <v>3.5</v>
      </c>
      <c r="J6" s="7">
        <f t="shared" ref="J6" si="1">H6*I6</f>
        <v>490</v>
      </c>
      <c r="K6" s="7">
        <v>200</v>
      </c>
      <c r="L6" s="7"/>
    </row>
    <row r="7" spans="1:12" ht="43.5" thickBot="1" x14ac:dyDescent="0.2">
      <c r="A7" s="39"/>
      <c r="B7" s="12" t="s">
        <v>37</v>
      </c>
      <c r="C7" s="13" t="s">
        <v>22</v>
      </c>
      <c r="D7" s="23">
        <f>J7*K7/10000</f>
        <v>5.625</v>
      </c>
      <c r="E7" s="23">
        <f t="shared" si="0"/>
        <v>5.625</v>
      </c>
      <c r="F7" s="13"/>
      <c r="G7" s="13" t="s">
        <v>29</v>
      </c>
      <c r="H7" s="7">
        <v>150</v>
      </c>
      <c r="I7" s="7">
        <v>2.5</v>
      </c>
      <c r="J7" s="7">
        <f t="shared" ref="J7" si="2">H7*I7</f>
        <v>375</v>
      </c>
      <c r="K7" s="7">
        <v>150</v>
      </c>
      <c r="L7" s="7"/>
    </row>
    <row r="8" spans="1:12" ht="29.25" thickBot="1" x14ac:dyDescent="0.2">
      <c r="A8" s="40" t="s">
        <v>16</v>
      </c>
      <c r="B8" s="8" t="s">
        <v>30</v>
      </c>
      <c r="C8" s="3" t="s">
        <v>10</v>
      </c>
      <c r="D8" s="3">
        <v>15</v>
      </c>
      <c r="E8" s="3">
        <f t="shared" si="0"/>
        <v>15</v>
      </c>
      <c r="F8" s="3"/>
      <c r="G8" s="3" t="s">
        <v>29</v>
      </c>
      <c r="H8" s="7"/>
      <c r="I8" s="7"/>
      <c r="J8" s="7"/>
      <c r="K8" s="7"/>
      <c r="L8" s="7"/>
    </row>
    <row r="9" spans="1:12" s="20" customFormat="1" ht="29.25" thickBot="1" x14ac:dyDescent="0.2">
      <c r="A9" s="41"/>
      <c r="B9" s="19" t="s">
        <v>34</v>
      </c>
      <c r="C9" s="3" t="s">
        <v>10</v>
      </c>
      <c r="D9" s="3">
        <f>0.01*J9</f>
        <v>25</v>
      </c>
      <c r="E9" s="3">
        <f t="shared" si="0"/>
        <v>25</v>
      </c>
      <c r="F9" s="3"/>
      <c r="G9" s="3" t="s">
        <v>29</v>
      </c>
      <c r="H9" s="20">
        <v>500</v>
      </c>
      <c r="I9" s="20">
        <v>2000</v>
      </c>
      <c r="J9" s="20">
        <f>H9+I9</f>
        <v>2500</v>
      </c>
    </row>
    <row r="10" spans="1:12" ht="29.25" thickBot="1" x14ac:dyDescent="0.2">
      <c r="A10" s="42"/>
      <c r="B10" s="9" t="s">
        <v>38</v>
      </c>
      <c r="C10" s="3" t="s">
        <v>10</v>
      </c>
      <c r="D10" s="3">
        <f>0.005*I10</f>
        <v>2.25</v>
      </c>
      <c r="F10" s="3">
        <f>D10</f>
        <v>2.25</v>
      </c>
      <c r="G10" s="3" t="s">
        <v>29</v>
      </c>
      <c r="H10" s="7">
        <f>I2*9</f>
        <v>423</v>
      </c>
      <c r="I10" s="7">
        <v>450</v>
      </c>
      <c r="J10" s="7"/>
      <c r="K10" s="7"/>
      <c r="L10" s="7"/>
    </row>
    <row r="11" spans="1:12" ht="43.5" thickBot="1" x14ac:dyDescent="0.2">
      <c r="A11" s="45" t="s">
        <v>24</v>
      </c>
      <c r="B11" s="14" t="s">
        <v>39</v>
      </c>
      <c r="C11" s="13" t="s">
        <v>17</v>
      </c>
      <c r="D11" s="23">
        <f>H11*360/10000</f>
        <v>36</v>
      </c>
      <c r="E11" s="23">
        <f>D11</f>
        <v>36</v>
      </c>
      <c r="F11" s="13"/>
      <c r="G11" s="13" t="s">
        <v>29</v>
      </c>
      <c r="H11" s="7">
        <v>1000</v>
      </c>
      <c r="I11" s="7"/>
      <c r="J11" s="7"/>
      <c r="K11" s="7"/>
      <c r="L11" s="7"/>
    </row>
    <row r="12" spans="1:12" ht="29.25" thickBot="1" x14ac:dyDescent="0.2">
      <c r="A12" s="46"/>
      <c r="B12" s="21" t="s">
        <v>32</v>
      </c>
      <c r="C12" s="22" t="s">
        <v>17</v>
      </c>
      <c r="D12" s="22">
        <f>I12*120/10000</f>
        <v>1.8</v>
      </c>
      <c r="E12" s="22">
        <f>D12</f>
        <v>1.8</v>
      </c>
      <c r="F12" s="22"/>
      <c r="G12" s="22" t="s">
        <v>21</v>
      </c>
      <c r="H12" s="7">
        <f>I2*8</f>
        <v>376</v>
      </c>
      <c r="I12" s="7">
        <v>150</v>
      </c>
      <c r="J12" s="7"/>
      <c r="K12" s="7"/>
      <c r="L12" s="7"/>
    </row>
    <row r="13" spans="1:12" ht="28.5" x14ac:dyDescent="0.15">
      <c r="A13" s="46"/>
      <c r="B13" s="15" t="s">
        <v>33</v>
      </c>
      <c r="C13" s="11" t="s">
        <v>17</v>
      </c>
      <c r="D13" s="11">
        <v>30</v>
      </c>
      <c r="E13" s="11">
        <f>D13</f>
        <v>30</v>
      </c>
      <c r="F13" s="11"/>
      <c r="G13" s="11" t="s">
        <v>29</v>
      </c>
      <c r="H13" s="7"/>
      <c r="I13" s="7"/>
      <c r="J13" s="7"/>
      <c r="K13" s="7"/>
      <c r="L13" s="7"/>
    </row>
    <row r="14" spans="1:12" ht="54.75" customHeight="1" x14ac:dyDescent="0.15">
      <c r="A14" s="47" t="s">
        <v>23</v>
      </c>
      <c r="B14" s="26" t="s">
        <v>40</v>
      </c>
      <c r="C14" s="27" t="s">
        <v>17</v>
      </c>
      <c r="D14" s="27">
        <v>0.9</v>
      </c>
      <c r="E14" s="27">
        <f>D14</f>
        <v>0.9</v>
      </c>
      <c r="F14" s="27"/>
      <c r="G14" s="27" t="s">
        <v>29</v>
      </c>
      <c r="H14" s="7"/>
      <c r="I14" s="7"/>
      <c r="J14" s="7"/>
      <c r="K14" s="7"/>
      <c r="L14" s="7"/>
    </row>
    <row r="15" spans="1:12" ht="28.5" x14ac:dyDescent="0.15">
      <c r="A15" s="47"/>
      <c r="B15" s="28" t="s">
        <v>31</v>
      </c>
      <c r="C15" s="27" t="s">
        <v>17</v>
      </c>
      <c r="D15" s="27">
        <v>15</v>
      </c>
      <c r="E15" s="27">
        <f>D15</f>
        <v>15</v>
      </c>
      <c r="F15" s="27"/>
      <c r="G15" s="27" t="s">
        <v>29</v>
      </c>
      <c r="H15" s="7"/>
      <c r="I15" s="7"/>
      <c r="J15" s="7"/>
      <c r="K15" s="7"/>
      <c r="L15" s="7"/>
    </row>
    <row r="16" spans="1:12" ht="43.5" thickBot="1" x14ac:dyDescent="0.2">
      <c r="A16" s="48" t="s">
        <v>28</v>
      </c>
      <c r="B16" s="24" t="s">
        <v>41</v>
      </c>
      <c r="C16" s="25" t="s">
        <v>17</v>
      </c>
      <c r="D16" s="25">
        <f>300*150/10000</f>
        <v>4.5</v>
      </c>
      <c r="E16" s="25">
        <f t="shared" ref="E16" si="3">D16</f>
        <v>4.5</v>
      </c>
      <c r="F16" s="25"/>
      <c r="G16" s="25" t="s">
        <v>29</v>
      </c>
      <c r="H16" s="7"/>
      <c r="I16" s="7"/>
      <c r="J16" s="7"/>
      <c r="K16" s="7"/>
      <c r="L16" s="7"/>
    </row>
    <row r="17" spans="1:12" ht="29.25" thickBot="1" x14ac:dyDescent="0.2">
      <c r="A17" s="49"/>
      <c r="B17" s="24" t="s">
        <v>42</v>
      </c>
      <c r="C17" s="25" t="s">
        <v>17</v>
      </c>
      <c r="D17" s="25">
        <v>60</v>
      </c>
      <c r="E17" s="25">
        <f t="shared" ref="E17" si="4">D17</f>
        <v>60</v>
      </c>
      <c r="F17" s="25"/>
      <c r="G17" s="25" t="s">
        <v>29</v>
      </c>
      <c r="H17" s="7"/>
      <c r="I17" s="7"/>
      <c r="J17" s="7"/>
      <c r="K17" s="7"/>
      <c r="L17" s="7"/>
    </row>
    <row r="18" spans="1:12" ht="29.25" thickBot="1" x14ac:dyDescent="0.2">
      <c r="A18" s="45" t="s">
        <v>13</v>
      </c>
      <c r="B18" s="16" t="s">
        <v>43</v>
      </c>
      <c r="C18" s="13" t="s">
        <v>17</v>
      </c>
      <c r="D18" s="13">
        <v>3</v>
      </c>
      <c r="E18" s="13">
        <f>D18</f>
        <v>3</v>
      </c>
      <c r="F18" s="13"/>
      <c r="G18" s="13" t="s">
        <v>29</v>
      </c>
      <c r="H18" s="7"/>
      <c r="I18" s="7"/>
      <c r="J18" s="7"/>
      <c r="K18" s="7"/>
      <c r="L18" s="7"/>
    </row>
    <row r="19" spans="1:12" ht="29.25" thickBot="1" x14ac:dyDescent="0.2">
      <c r="A19" s="46"/>
      <c r="B19" s="17" t="s">
        <v>45</v>
      </c>
      <c r="C19" s="13" t="s">
        <v>17</v>
      </c>
      <c r="D19" s="13">
        <v>4</v>
      </c>
      <c r="E19" s="13">
        <f t="shared" ref="E19" si="5">D19</f>
        <v>4</v>
      </c>
      <c r="F19" s="13"/>
      <c r="G19" s="13" t="s">
        <v>29</v>
      </c>
      <c r="H19" s="7"/>
      <c r="I19" s="7"/>
      <c r="J19" s="7"/>
      <c r="K19" s="7"/>
      <c r="L19" s="7"/>
    </row>
    <row r="20" spans="1:12" ht="29.25" thickBot="1" x14ac:dyDescent="0.2">
      <c r="A20" s="46"/>
      <c r="B20" s="17" t="s">
        <v>44</v>
      </c>
      <c r="C20" s="13" t="s">
        <v>17</v>
      </c>
      <c r="D20" s="13">
        <v>16</v>
      </c>
      <c r="E20" s="13">
        <f t="shared" ref="E20:E21" si="6">D20</f>
        <v>16</v>
      </c>
      <c r="F20" s="13"/>
      <c r="G20" s="13" t="s">
        <v>29</v>
      </c>
      <c r="H20" s="7"/>
      <c r="I20" s="7"/>
      <c r="J20" s="7"/>
      <c r="K20" s="7"/>
      <c r="L20" s="7"/>
    </row>
    <row r="21" spans="1:12" ht="29.25" thickBot="1" x14ac:dyDescent="0.2">
      <c r="A21" s="18" t="s">
        <v>12</v>
      </c>
      <c r="B21" s="19" t="s">
        <v>46</v>
      </c>
      <c r="C21" s="11" t="s">
        <v>17</v>
      </c>
      <c r="D21" s="11">
        <f>27*0.6</f>
        <v>16.2</v>
      </c>
      <c r="E21" s="13">
        <f t="shared" si="6"/>
        <v>16.2</v>
      </c>
      <c r="F21" s="11"/>
      <c r="G21" s="11" t="s">
        <v>29</v>
      </c>
      <c r="I21" s="7"/>
      <c r="J21" s="7"/>
      <c r="K21" s="7"/>
      <c r="L21" s="7"/>
    </row>
    <row r="22" spans="1:12" ht="43.5" thickBot="1" x14ac:dyDescent="0.2">
      <c r="A22" s="4" t="s">
        <v>11</v>
      </c>
      <c r="B22" s="8" t="s">
        <v>47</v>
      </c>
      <c r="C22" s="3" t="s">
        <v>10</v>
      </c>
      <c r="D22" s="3">
        <f>I2*2.5</f>
        <v>117.5</v>
      </c>
      <c r="E22" s="13">
        <f>I2*0.6</f>
        <v>28.2</v>
      </c>
      <c r="F22" s="3">
        <f>D22-E22</f>
        <v>89.3</v>
      </c>
      <c r="G22" s="11" t="s">
        <v>29</v>
      </c>
      <c r="I22" s="7"/>
      <c r="J22" s="7"/>
      <c r="K22" s="7"/>
      <c r="L22" s="7"/>
    </row>
    <row r="23" spans="1:12" ht="43.5" thickBot="1" x14ac:dyDescent="0.2">
      <c r="A23" s="44" t="s">
        <v>55</v>
      </c>
      <c r="B23" s="8" t="s">
        <v>48</v>
      </c>
      <c r="C23" s="6" t="s">
        <v>10</v>
      </c>
      <c r="D23" s="6">
        <f>500*1000/10000</f>
        <v>50</v>
      </c>
      <c r="E23" s="6">
        <f t="shared" ref="E23:E27" si="7">D23</f>
        <v>50</v>
      </c>
      <c r="F23" s="6"/>
      <c r="G23" s="6" t="s">
        <v>9</v>
      </c>
      <c r="I23" s="7"/>
      <c r="J23" s="7"/>
      <c r="K23" s="7"/>
      <c r="L23" s="7"/>
    </row>
    <row r="24" spans="1:12" ht="43.5" thickBot="1" x14ac:dyDescent="0.2">
      <c r="A24" s="44"/>
      <c r="B24" s="8" t="s">
        <v>49</v>
      </c>
      <c r="C24" s="6" t="s">
        <v>10</v>
      </c>
      <c r="D24" s="6">
        <f>400*1300/10000</f>
        <v>52</v>
      </c>
      <c r="E24" s="6">
        <f t="shared" ref="E24:E25" si="8">D24</f>
        <v>52</v>
      </c>
      <c r="F24" s="6"/>
      <c r="G24" s="6" t="s">
        <v>9</v>
      </c>
      <c r="H24">
        <f>90*16</f>
        <v>1440</v>
      </c>
      <c r="I24" s="7"/>
      <c r="J24" s="7"/>
      <c r="K24" s="7"/>
      <c r="L24" s="7"/>
    </row>
    <row r="25" spans="1:12" ht="15" thickBot="1" x14ac:dyDescent="0.2">
      <c r="A25" s="44"/>
      <c r="B25" s="28" t="s">
        <v>53</v>
      </c>
      <c r="C25" s="62" t="s">
        <v>17</v>
      </c>
      <c r="D25" s="62">
        <v>200</v>
      </c>
      <c r="E25" s="62">
        <v>200</v>
      </c>
      <c r="F25" s="62"/>
      <c r="G25" s="62" t="s">
        <v>29</v>
      </c>
      <c r="I25" s="7"/>
      <c r="J25" s="7"/>
      <c r="K25" s="7"/>
      <c r="L25" s="7"/>
    </row>
    <row r="26" spans="1:12" ht="29.25" thickBot="1" x14ac:dyDescent="0.2">
      <c r="A26" s="44"/>
      <c r="B26" s="8" t="s">
        <v>50</v>
      </c>
      <c r="C26" s="6" t="s">
        <v>10</v>
      </c>
      <c r="D26" s="6">
        <f>30*8</f>
        <v>240</v>
      </c>
      <c r="E26" s="6">
        <f t="shared" si="7"/>
        <v>240</v>
      </c>
      <c r="F26" s="6"/>
      <c r="G26" s="34" t="s">
        <v>29</v>
      </c>
      <c r="I26" s="7"/>
      <c r="J26" s="7"/>
      <c r="K26" s="7"/>
      <c r="L26" s="7"/>
    </row>
    <row r="27" spans="1:12" ht="43.5" thickBot="1" x14ac:dyDescent="0.2">
      <c r="A27" s="43" t="s">
        <v>14</v>
      </c>
      <c r="B27" s="8" t="s">
        <v>51</v>
      </c>
      <c r="C27" s="3" t="s">
        <v>17</v>
      </c>
      <c r="D27" s="3">
        <f>350*1000/10000</f>
        <v>35</v>
      </c>
      <c r="E27" s="3">
        <f t="shared" si="7"/>
        <v>35</v>
      </c>
      <c r="F27" s="3"/>
      <c r="G27" s="3" t="s">
        <v>9</v>
      </c>
      <c r="H27" s="7">
        <f>H11/3</f>
        <v>333.33333333333331</v>
      </c>
      <c r="I27" s="7"/>
      <c r="J27" s="7"/>
      <c r="K27" s="7"/>
      <c r="L27" s="7"/>
    </row>
    <row r="28" spans="1:12" ht="43.5" thickBot="1" x14ac:dyDescent="0.2">
      <c r="A28" s="44"/>
      <c r="B28" s="2" t="s">
        <v>52</v>
      </c>
      <c r="C28" s="6" t="s">
        <v>17</v>
      </c>
      <c r="D28" s="3">
        <f>H28*200/10000</f>
        <v>4.7</v>
      </c>
      <c r="E28" s="3"/>
      <c r="F28" s="3">
        <f>D28</f>
        <v>4.7</v>
      </c>
      <c r="G28" s="6" t="s">
        <v>9</v>
      </c>
      <c r="H28">
        <f>I2*5</f>
        <v>235</v>
      </c>
      <c r="I28" s="7"/>
      <c r="J28" s="7"/>
      <c r="K28" s="7"/>
      <c r="L28" s="7"/>
    </row>
    <row r="29" spans="1:12" ht="29.25" thickBot="1" x14ac:dyDescent="0.2">
      <c r="A29" s="35" t="s">
        <v>15</v>
      </c>
      <c r="B29" s="2" t="s">
        <v>54</v>
      </c>
      <c r="C29" s="30" t="s">
        <v>10</v>
      </c>
      <c r="D29" s="33"/>
      <c r="E29" s="33"/>
      <c r="F29" s="33"/>
      <c r="G29" s="31" t="s">
        <v>9</v>
      </c>
      <c r="H29">
        <v>8200</v>
      </c>
      <c r="I29" s="36"/>
      <c r="J29" s="36"/>
      <c r="K29">
        <f>(H29+I29+J29)/667</f>
        <v>12.293853073463268</v>
      </c>
    </row>
    <row r="30" spans="1:12" ht="15" thickBot="1" x14ac:dyDescent="0.2">
      <c r="A30" s="10" t="s">
        <v>4</v>
      </c>
      <c r="B30" s="2"/>
      <c r="C30" s="6"/>
      <c r="D30" s="32">
        <f>SUM(D6:D29)</f>
        <v>944.27500000000009</v>
      </c>
      <c r="E30" s="32">
        <f>SUM(E6:E29)</f>
        <v>848.02499999999998</v>
      </c>
      <c r="F30" s="32">
        <f>SUM(F6:F29)</f>
        <v>96.25</v>
      </c>
      <c r="G30" s="6"/>
    </row>
  </sheetData>
  <mergeCells count="14">
    <mergeCell ref="A1:G1"/>
    <mergeCell ref="D3:F3"/>
    <mergeCell ref="D4:D5"/>
    <mergeCell ref="C3:C5"/>
    <mergeCell ref="A3:B5"/>
    <mergeCell ref="G3:G5"/>
    <mergeCell ref="A6:A7"/>
    <mergeCell ref="A8:A10"/>
    <mergeCell ref="A23:A26"/>
    <mergeCell ref="A18:A20"/>
    <mergeCell ref="A27:A28"/>
    <mergeCell ref="A11:A13"/>
    <mergeCell ref="A14:A15"/>
    <mergeCell ref="A16:A17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林晓锋</cp:lastModifiedBy>
  <dcterms:created xsi:type="dcterms:W3CDTF">2019-03-09T10:25:00Z</dcterms:created>
  <dcterms:modified xsi:type="dcterms:W3CDTF">2019-06-05T05:29:56Z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